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le\Downloads\"/>
    </mc:Choice>
  </mc:AlternateContent>
  <xr:revisionPtr revIDLastSave="0" documentId="13_ncr:1_{2A983FEA-1BD3-49B2-9B2B-651BD47477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ve" sheetId="1" r:id="rId1"/>
    <sheet name="Passive" sheetId="2" state="hidden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5" i="1"/>
  <c r="C23" i="1"/>
  <c r="C22" i="1"/>
  <c r="C32" i="1"/>
  <c r="C33" i="1" s="1"/>
  <c r="C31" i="1"/>
  <c r="C50" i="1"/>
  <c r="C51" i="1"/>
  <c r="C49" i="1"/>
  <c r="C46" i="1"/>
  <c r="C47" i="1"/>
  <c r="C45" i="1"/>
  <c r="C26" i="1" l="1"/>
  <c r="C28" i="1" s="1"/>
  <c r="C27" i="1"/>
  <c r="C37" i="1" l="1"/>
  <c r="C41" i="1" s="1"/>
  <c r="C36" i="1"/>
  <c r="C40" i="1" s="1"/>
  <c r="C35" i="1"/>
  <c r="C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Eron Iler</author>
  </authors>
  <commentList>
    <comment ref="B1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If investing in a passive system, average all equiment costs (GPS, antenna, base station, etc) across fleet to get an average per vehicle
</t>
        </r>
      </text>
    </comment>
  </commentList>
</comments>
</file>

<file path=xl/sharedStrings.xml><?xml version="1.0" encoding="utf-8"?>
<sst xmlns="http://schemas.openxmlformats.org/spreadsheetml/2006/main" count="61" uniqueCount="51">
  <si>
    <t>Return on Investment Calculator: GPS Tracking &amp; Telematics</t>
  </si>
  <si>
    <t>Input Data</t>
  </si>
  <si>
    <t>Baseline Information</t>
  </si>
  <si>
    <t>Values</t>
  </si>
  <si>
    <t>Number of vehicles</t>
  </si>
  <si>
    <t>Employees per vehicle</t>
  </si>
  <si>
    <t>Hourly wage per employee</t>
  </si>
  <si>
    <t>1. Employee Information</t>
  </si>
  <si>
    <t>Regular hours saved weekly, per person</t>
  </si>
  <si>
    <t>Overtime hours saved weekly, per person</t>
  </si>
  <si>
    <t>2. Productivity Information</t>
  </si>
  <si>
    <t>Number of additional stops/deliveries/services, weekly</t>
  </si>
  <si>
    <t>Value of one stop/delivery/service (approx. net value)</t>
  </si>
  <si>
    <t>3. Fuel Savings</t>
  </si>
  <si>
    <t>Cost of a gallon of fuel</t>
  </si>
  <si>
    <t>Miles per gallon for typical vehicle</t>
  </si>
  <si>
    <t>Miles driven monthly</t>
  </si>
  <si>
    <t>Estimated improvement, Percentage % (.1 = 10%)</t>
  </si>
  <si>
    <t>Telematics Investment</t>
  </si>
  <si>
    <t>Equipment investment, per vehicle</t>
  </si>
  <si>
    <t>Installation expense, average per vehicle</t>
  </si>
  <si>
    <t>Monthly Service, per vehicle</t>
  </si>
  <si>
    <t>Improvements</t>
  </si>
  <si>
    <t>Estimated Improvements/Revenue (fleet)</t>
  </si>
  <si>
    <t>Regular hourly wages</t>
  </si>
  <si>
    <t>Overtime hourly wages (1.5x reg wage)</t>
  </si>
  <si>
    <t>Productivity increase</t>
  </si>
  <si>
    <t>Fuel reduction, 10%</t>
  </si>
  <si>
    <t>Sub-total Weekly</t>
  </si>
  <si>
    <t>Sub-total Monthly (4 weeks per month)</t>
  </si>
  <si>
    <t>Sub-Total Annually (52 weeks annually)</t>
  </si>
  <si>
    <t>Return on Investment</t>
  </si>
  <si>
    <t>Investment (fleet)</t>
  </si>
  <si>
    <t>Year 1</t>
  </si>
  <si>
    <t>Year 2</t>
  </si>
  <si>
    <t>Year 3</t>
  </si>
  <si>
    <t>Net Annual Improvement/Revenue per Vehicle</t>
  </si>
  <si>
    <t>Net Annual Improvement/Revenue as % on Investment</t>
  </si>
  <si>
    <t>Cost to Drive</t>
  </si>
  <si>
    <t>Rolling Cost per Mile</t>
  </si>
  <si>
    <t>Annual Rolling Cost per Mile (estimated - without employee expenses)</t>
  </si>
  <si>
    <t>Est w/o Wages</t>
  </si>
  <si>
    <t>Average $</t>
  </si>
  <si>
    <t>Large Truck (tractor trailer, dump truck)</t>
  </si>
  <si>
    <t>Mid-Size (box trucks)</t>
  </si>
  <si>
    <t>Light Duty (vans and pickups)</t>
  </si>
  <si>
    <t>Annual Rolling Cost per Mile (estimated-with employee expenses)</t>
  </si>
  <si>
    <t>Est w/Wages</t>
  </si>
  <si>
    <t>*Estimated cost per mile to operate your fleet which shows the value of being efficient. The fewer miles driven reduces your overall operating expenses.</t>
  </si>
  <si>
    <t>Copyright 2022. Iler Group, Inc. All rights reserved.</t>
  </si>
  <si>
    <t>855.300.0527  |  www.fleetistics.com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</si>
</sst>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b/>
      <sz val="12"/>
      <color rgb="FF7030A0"/>
      <name val="Verdana"/>
      <family val="2"/>
    </font>
    <font>
      <b/>
      <i/>
      <sz val="17"/>
      <color theme="3"/>
      <name val="Calibri"/>
      <family val="2"/>
      <scheme val="minor"/>
    </font>
    <font>
      <b/>
      <sz val="14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</cellStyleXfs>
  <cellXfs count="54">
    <xf numFmtId="0" fontId="0" fillId="0" borderId="0" xfId="0"/>
    <xf numFmtId="0" fontId="6" fillId="0" borderId="0" xfId="0" applyFont="1"/>
    <xf numFmtId="0" fontId="6" fillId="0" borderId="3" xfId="0" applyFont="1" applyBorder="1" applyAlignment="1">
      <alignment horizontal="left" indent="2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9" fontId="6" fillId="0" borderId="4" xfId="3" applyFont="1" applyBorder="1" applyAlignment="1">
      <alignment horizontal="center"/>
    </xf>
    <xf numFmtId="0" fontId="6" fillId="0" borderId="5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3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8" fillId="0" borderId="5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2" xfId="0" applyFont="1" applyBorder="1"/>
    <xf numFmtId="44" fontId="6" fillId="0" borderId="4" xfId="2" applyFont="1" applyBorder="1"/>
    <xf numFmtId="0" fontId="6" fillId="0" borderId="5" xfId="0" applyFont="1" applyBorder="1" applyAlignment="1">
      <alignment horizontal="left" indent="1"/>
    </xf>
    <xf numFmtId="44" fontId="6" fillId="0" borderId="6" xfId="2" applyFont="1" applyBorder="1"/>
    <xf numFmtId="164" fontId="6" fillId="0" borderId="4" xfId="2" applyNumberFormat="1" applyFont="1" applyBorder="1" applyAlignment="1">
      <alignment horizontal="center"/>
    </xf>
    <xf numFmtId="164" fontId="6" fillId="0" borderId="6" xfId="2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44" fontId="6" fillId="0" borderId="11" xfId="0" applyNumberFormat="1" applyFont="1" applyBorder="1" applyAlignment="1">
      <alignment horizontal="right"/>
    </xf>
    <xf numFmtId="44" fontId="6" fillId="0" borderId="10" xfId="0" applyNumberFormat="1" applyFont="1" applyBorder="1" applyAlignment="1">
      <alignment horizontal="right"/>
    </xf>
    <xf numFmtId="1" fontId="6" fillId="0" borderId="4" xfId="1" applyNumberFormat="1" applyFont="1" applyBorder="1" applyAlignment="1">
      <alignment horizontal="center"/>
    </xf>
    <xf numFmtId="0" fontId="3" fillId="0" borderId="15" xfId="4" applyFill="1" applyBorder="1" applyAlignment="1">
      <alignment horizontal="left" indent="1"/>
    </xf>
    <xf numFmtId="0" fontId="4" fillId="2" borderId="16" xfId="5" applyFill="1" applyBorder="1" applyAlignment="1">
      <alignment horizontal="left"/>
    </xf>
    <xf numFmtId="0" fontId="5" fillId="2" borderId="14" xfId="6" applyFill="1" applyAlignment="1">
      <alignment horizontal="right"/>
    </xf>
    <xf numFmtId="0" fontId="5" fillId="2" borderId="17" xfId="6" applyFill="1" applyBorder="1" applyAlignment="1">
      <alignment horizontal="center"/>
    </xf>
    <xf numFmtId="0" fontId="4" fillId="2" borderId="18" xfId="5" applyFill="1" applyBorder="1"/>
    <xf numFmtId="0" fontId="4" fillId="2" borderId="19" xfId="5" applyFill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9" fontId="7" fillId="0" borderId="4" xfId="3" applyFont="1" applyBorder="1" applyAlignment="1">
      <alignment horizontal="right"/>
    </xf>
    <xf numFmtId="9" fontId="7" fillId="0" borderId="6" xfId="3" applyFont="1" applyBorder="1" applyAlignment="1">
      <alignment horizontal="right"/>
    </xf>
    <xf numFmtId="0" fontId="6" fillId="0" borderId="20" xfId="0" applyFont="1" applyBorder="1" applyAlignment="1">
      <alignment horizontal="left" indent="1"/>
    </xf>
    <xf numFmtId="44" fontId="6" fillId="0" borderId="21" xfId="0" applyNumberFormat="1" applyFont="1" applyBorder="1" applyAlignment="1">
      <alignment horizontal="right"/>
    </xf>
    <xf numFmtId="44" fontId="6" fillId="0" borderId="22" xfId="2" applyFont="1" applyBorder="1"/>
    <xf numFmtId="0" fontId="10" fillId="0" borderId="12" xfId="4" applyFont="1" applyAlignment="1">
      <alignment horizontal="center" vertical="center"/>
    </xf>
    <xf numFmtId="0" fontId="4" fillId="2" borderId="3" xfId="5" applyFill="1" applyBorder="1" applyAlignment="1">
      <alignment horizontal="left"/>
    </xf>
    <xf numFmtId="0" fontId="4" fillId="2" borderId="4" xfId="5" applyFill="1" applyBorder="1" applyAlignment="1">
      <alignment horizontal="left"/>
    </xf>
    <xf numFmtId="0" fontId="4" fillId="2" borderId="3" xfId="5" applyFill="1" applyBorder="1" applyAlignment="1"/>
    <xf numFmtId="0" fontId="4" fillId="2" borderId="4" xfId="5" applyFill="1" applyBorder="1" applyAlignment="1"/>
    <xf numFmtId="0" fontId="9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4" fillId="4" borderId="1" xfId="5" applyFill="1" applyBorder="1" applyAlignment="1">
      <alignment horizontal="left"/>
    </xf>
    <xf numFmtId="0" fontId="4" fillId="4" borderId="2" xfId="5" applyFill="1" applyBorder="1" applyAlignment="1">
      <alignment horizontal="left"/>
    </xf>
    <xf numFmtId="0" fontId="4" fillId="3" borderId="1" xfId="5" applyFill="1" applyBorder="1" applyAlignment="1">
      <alignment horizontal="left"/>
    </xf>
    <xf numFmtId="0" fontId="4" fillId="3" borderId="2" xfId="5" applyFill="1" applyBorder="1" applyAlignment="1">
      <alignment horizontal="left"/>
    </xf>
    <xf numFmtId="0" fontId="4" fillId="3" borderId="3" xfId="5" applyFill="1" applyBorder="1" applyAlignment="1">
      <alignment horizontal="left"/>
    </xf>
    <xf numFmtId="0" fontId="4" fillId="3" borderId="4" xfId="5" applyFill="1" applyBorder="1" applyAlignment="1">
      <alignment horizontal="left"/>
    </xf>
    <xf numFmtId="0" fontId="11" fillId="0" borderId="0" xfId="0" applyFont="1" applyAlignment="1">
      <alignment horizontal="center" vertical="center"/>
    </xf>
  </cellXfs>
  <cellStyles count="7">
    <cellStyle name="Comma" xfId="1" builtinId="3"/>
    <cellStyle name="Currency" xfId="2" builtinId="4"/>
    <cellStyle name="Heading 1" xfId="4" builtinId="16"/>
    <cellStyle name="Heading 2" xfId="5" builtinId="17"/>
    <cellStyle name="Heading 3" xfId="6" builtinId="1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123825</xdr:rowOff>
    </xdr:from>
    <xdr:to>
      <xdr:col>0</xdr:col>
      <xdr:colOff>1304925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92E616-8A17-8E07-CB4F-FE7CEBC49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5"/>
          <a:ext cx="10096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5"/>
  <sheetViews>
    <sheetView showGridLines="0" tabSelected="1" topLeftCell="A31" zoomScaleNormal="100" workbookViewId="0">
      <selection activeCell="D58" sqref="D58"/>
    </sheetView>
  </sheetViews>
  <sheetFormatPr defaultColWidth="9.140625" defaultRowHeight="12.75" x14ac:dyDescent="0.2"/>
  <cols>
    <col min="1" max="1" width="24.85546875" style="1" customWidth="1"/>
    <col min="2" max="2" width="72.7109375" style="1" customWidth="1"/>
    <col min="3" max="3" width="14.140625" style="22" customWidth="1"/>
    <col min="4" max="4" width="9.7109375" style="1" bestFit="1" customWidth="1"/>
    <col min="5" max="16384" width="9.140625" style="1"/>
  </cols>
  <sheetData>
    <row r="1" spans="1:3" ht="46.5" customHeight="1" thickBot="1" x14ac:dyDescent="0.25">
      <c r="B1" s="39" t="s">
        <v>0</v>
      </c>
      <c r="C1" s="39"/>
    </row>
    <row r="2" spans="1:3" ht="18.75" thickTop="1" thickBot="1" x14ac:dyDescent="0.35">
      <c r="A2" s="44" t="s">
        <v>1</v>
      </c>
      <c r="B2" s="31" t="s">
        <v>2</v>
      </c>
      <c r="C2" s="32" t="s">
        <v>3</v>
      </c>
    </row>
    <row r="3" spans="1:3" ht="13.5" thickTop="1" x14ac:dyDescent="0.2">
      <c r="A3" s="44"/>
      <c r="B3" s="2" t="s">
        <v>4</v>
      </c>
      <c r="C3" s="3">
        <v>15</v>
      </c>
    </row>
    <row r="4" spans="1:3" x14ac:dyDescent="0.2">
      <c r="A4" s="44"/>
      <c r="B4" s="2" t="s">
        <v>5</v>
      </c>
      <c r="C4" s="3">
        <v>1</v>
      </c>
    </row>
    <row r="5" spans="1:3" x14ac:dyDescent="0.2">
      <c r="A5" s="44"/>
      <c r="B5" s="2" t="s">
        <v>6</v>
      </c>
      <c r="C5" s="16">
        <v>15</v>
      </c>
    </row>
    <row r="6" spans="1:3" ht="17.25" x14ac:dyDescent="0.3">
      <c r="A6" s="44"/>
      <c r="B6" s="40" t="s">
        <v>7</v>
      </c>
      <c r="C6" s="41"/>
    </row>
    <row r="7" spans="1:3" x14ac:dyDescent="0.2">
      <c r="A7" s="44"/>
      <c r="B7" s="2" t="s">
        <v>8</v>
      </c>
      <c r="C7" s="3">
        <v>2</v>
      </c>
    </row>
    <row r="8" spans="1:3" x14ac:dyDescent="0.2">
      <c r="A8" s="44"/>
      <c r="B8" s="2" t="s">
        <v>9</v>
      </c>
      <c r="C8" s="3">
        <v>1</v>
      </c>
    </row>
    <row r="9" spans="1:3" ht="17.25" x14ac:dyDescent="0.3">
      <c r="A9" s="44"/>
      <c r="B9" s="40" t="s">
        <v>10</v>
      </c>
      <c r="C9" s="41"/>
    </row>
    <row r="10" spans="1:3" x14ac:dyDescent="0.2">
      <c r="A10" s="44"/>
      <c r="B10" s="2" t="s">
        <v>11</v>
      </c>
      <c r="C10" s="3">
        <v>1</v>
      </c>
    </row>
    <row r="11" spans="1:3" x14ac:dyDescent="0.2">
      <c r="A11" s="44"/>
      <c r="B11" s="2" t="s">
        <v>12</v>
      </c>
      <c r="C11" s="16">
        <v>50</v>
      </c>
    </row>
    <row r="12" spans="1:3" ht="17.25" x14ac:dyDescent="0.3">
      <c r="A12" s="44"/>
      <c r="B12" s="42" t="s">
        <v>13</v>
      </c>
      <c r="C12" s="43"/>
    </row>
    <row r="13" spans="1:3" x14ac:dyDescent="0.2">
      <c r="A13" s="44"/>
      <c r="B13" s="2" t="s">
        <v>14</v>
      </c>
      <c r="C13" s="16">
        <v>3.59</v>
      </c>
    </row>
    <row r="14" spans="1:3" x14ac:dyDescent="0.2">
      <c r="A14" s="44"/>
      <c r="B14" s="2" t="s">
        <v>15</v>
      </c>
      <c r="C14" s="4">
        <v>11</v>
      </c>
    </row>
    <row r="15" spans="1:3" x14ac:dyDescent="0.2">
      <c r="A15" s="44"/>
      <c r="B15" s="2" t="s">
        <v>16</v>
      </c>
      <c r="C15" s="26">
        <v>1500</v>
      </c>
    </row>
    <row r="16" spans="1:3" x14ac:dyDescent="0.2">
      <c r="A16" s="44"/>
      <c r="B16" s="2" t="s">
        <v>17</v>
      </c>
      <c r="C16" s="5">
        <v>0.2</v>
      </c>
    </row>
    <row r="17" spans="1:3" ht="17.25" x14ac:dyDescent="0.3">
      <c r="A17" s="44"/>
      <c r="B17" s="42" t="s">
        <v>18</v>
      </c>
      <c r="C17" s="43"/>
    </row>
    <row r="18" spans="1:3" x14ac:dyDescent="0.2">
      <c r="A18" s="44"/>
      <c r="B18" s="2" t="s">
        <v>19</v>
      </c>
      <c r="C18" s="16">
        <v>199</v>
      </c>
    </row>
    <row r="19" spans="1:3" x14ac:dyDescent="0.2">
      <c r="A19" s="44"/>
      <c r="B19" s="2" t="s">
        <v>20</v>
      </c>
      <c r="C19" s="16">
        <v>85</v>
      </c>
    </row>
    <row r="20" spans="1:3" ht="13.5" thickBot="1" x14ac:dyDescent="0.25">
      <c r="A20" s="44"/>
      <c r="B20" s="6" t="s">
        <v>21</v>
      </c>
      <c r="C20" s="17">
        <v>29.95</v>
      </c>
    </row>
    <row r="21" spans="1:3" ht="17.25" x14ac:dyDescent="0.3">
      <c r="A21" s="44" t="s">
        <v>22</v>
      </c>
      <c r="B21" s="47" t="s">
        <v>23</v>
      </c>
      <c r="C21" s="48"/>
    </row>
    <row r="22" spans="1:3" x14ac:dyDescent="0.2">
      <c r="A22" s="44"/>
      <c r="B22" s="2" t="s">
        <v>24</v>
      </c>
      <c r="C22" s="18">
        <f>SUM(C4*C3*C5*C7)</f>
        <v>450</v>
      </c>
    </row>
    <row r="23" spans="1:3" x14ac:dyDescent="0.2">
      <c r="A23" s="44"/>
      <c r="B23" s="2" t="s">
        <v>25</v>
      </c>
      <c r="C23" s="18">
        <f>SUM(C3*C4*(C5*1.5)*C8)</f>
        <v>337.5</v>
      </c>
    </row>
    <row r="24" spans="1:3" x14ac:dyDescent="0.2">
      <c r="A24" s="44"/>
      <c r="B24" s="2" t="s">
        <v>26</v>
      </c>
      <c r="C24" s="18">
        <f>SUM(C10*C11)</f>
        <v>50</v>
      </c>
    </row>
    <row r="25" spans="1:3" ht="13.5" thickBot="1" x14ac:dyDescent="0.25">
      <c r="A25" s="44"/>
      <c r="B25" s="7" t="s">
        <v>27</v>
      </c>
      <c r="C25" s="19">
        <f>SUM((C15/C14)*C13*C16)</f>
        <v>97.909090909090921</v>
      </c>
    </row>
    <row r="26" spans="1:3" ht="13.5" thickTop="1" x14ac:dyDescent="0.2">
      <c r="A26" s="44"/>
      <c r="B26" s="2" t="s">
        <v>28</v>
      </c>
      <c r="C26" s="18">
        <f>SUM(C22:C25)</f>
        <v>935.40909090909088</v>
      </c>
    </row>
    <row r="27" spans="1:3" x14ac:dyDescent="0.2">
      <c r="A27" s="44"/>
      <c r="B27" s="2" t="s">
        <v>29</v>
      </c>
      <c r="C27" s="18">
        <f>SUM(C26*4)</f>
        <v>3741.6363636363635</v>
      </c>
    </row>
    <row r="28" spans="1:3" ht="13.5" thickBot="1" x14ac:dyDescent="0.25">
      <c r="A28" s="44"/>
      <c r="B28" s="6" t="s">
        <v>30</v>
      </c>
      <c r="C28" s="20">
        <f>SUM(C26*52)</f>
        <v>48641.272727272728</v>
      </c>
    </row>
    <row r="29" spans="1:3" ht="13.5" thickBot="1" x14ac:dyDescent="0.25">
      <c r="C29" s="21"/>
    </row>
    <row r="30" spans="1:3" ht="17.25" x14ac:dyDescent="0.3">
      <c r="A30" s="44" t="s">
        <v>31</v>
      </c>
      <c r="B30" s="49" t="s">
        <v>32</v>
      </c>
      <c r="C30" s="50"/>
    </row>
    <row r="31" spans="1:3" x14ac:dyDescent="0.2">
      <c r="A31" s="44"/>
      <c r="B31" s="8" t="s">
        <v>33</v>
      </c>
      <c r="C31" s="18">
        <f>SUM((C18+C19)*C3)+(C20*12*C3)</f>
        <v>9651</v>
      </c>
    </row>
    <row r="32" spans="1:3" x14ac:dyDescent="0.2">
      <c r="A32" s="44"/>
      <c r="B32" s="8" t="s">
        <v>34</v>
      </c>
      <c r="C32" s="18">
        <f>SUM(C20*12*C3)</f>
        <v>5391</v>
      </c>
    </row>
    <row r="33" spans="1:4" x14ac:dyDescent="0.2">
      <c r="A33" s="44"/>
      <c r="B33" s="8" t="s">
        <v>35</v>
      </c>
      <c r="C33" s="18">
        <f>C32</f>
        <v>5391</v>
      </c>
    </row>
    <row r="34" spans="1:4" ht="17.25" x14ac:dyDescent="0.3">
      <c r="A34" s="44"/>
      <c r="B34" s="51" t="s">
        <v>36</v>
      </c>
      <c r="C34" s="52"/>
    </row>
    <row r="35" spans="1:4" x14ac:dyDescent="0.2">
      <c r="A35" s="44"/>
      <c r="B35" s="9" t="s">
        <v>33</v>
      </c>
      <c r="C35" s="33">
        <f>SUM($C$28-C31)</f>
        <v>38990.272727272728</v>
      </c>
    </row>
    <row r="36" spans="1:4" x14ac:dyDescent="0.2">
      <c r="A36" s="44"/>
      <c r="B36" s="9" t="s">
        <v>34</v>
      </c>
      <c r="C36" s="33">
        <f t="shared" ref="C36:C37" si="0">SUM($C$28-C32)</f>
        <v>43250.272727272728</v>
      </c>
    </row>
    <row r="37" spans="1:4" x14ac:dyDescent="0.2">
      <c r="A37" s="44"/>
      <c r="B37" s="9" t="s">
        <v>35</v>
      </c>
      <c r="C37" s="33">
        <f t="shared" si="0"/>
        <v>43250.272727272728</v>
      </c>
    </row>
    <row r="38" spans="1:4" ht="17.25" x14ac:dyDescent="0.3">
      <c r="A38" s="44"/>
      <c r="B38" s="51" t="s">
        <v>37</v>
      </c>
      <c r="C38" s="52"/>
    </row>
    <row r="39" spans="1:4" x14ac:dyDescent="0.2">
      <c r="A39" s="44"/>
      <c r="B39" s="9" t="s">
        <v>33</v>
      </c>
      <c r="C39" s="34">
        <f>SUM(((C31/C35)-1)*-1)</f>
        <v>0.75247672496403528</v>
      </c>
    </row>
    <row r="40" spans="1:4" x14ac:dyDescent="0.2">
      <c r="A40" s="44"/>
      <c r="B40" s="9" t="s">
        <v>34</v>
      </c>
      <c r="C40" s="34">
        <f>SUM(((C32/C36)-1)*-1)</f>
        <v>0.8753533871567809</v>
      </c>
    </row>
    <row r="41" spans="1:4" ht="13.5" thickBot="1" x14ac:dyDescent="0.25">
      <c r="A41" s="44"/>
      <c r="B41" s="10" t="s">
        <v>35</v>
      </c>
      <c r="C41" s="35">
        <f>SUM(((C33/C37)-1)*-1)</f>
        <v>0.8753533871567809</v>
      </c>
    </row>
    <row r="42" spans="1:4" ht="13.5" thickBot="1" x14ac:dyDescent="0.25">
      <c r="B42" s="11"/>
    </row>
    <row r="43" spans="1:4" ht="20.25" thickBot="1" x14ac:dyDescent="0.35">
      <c r="A43" s="44" t="s">
        <v>38</v>
      </c>
      <c r="B43" s="27" t="s">
        <v>39</v>
      </c>
      <c r="C43" s="23"/>
      <c r="D43" s="12"/>
    </row>
    <row r="44" spans="1:4" ht="18.75" thickTop="1" thickBot="1" x14ac:dyDescent="0.35">
      <c r="A44" s="44"/>
      <c r="B44" s="28" t="s">
        <v>40</v>
      </c>
      <c r="C44" s="29" t="s">
        <v>41</v>
      </c>
      <c r="D44" s="30" t="s">
        <v>42</v>
      </c>
    </row>
    <row r="45" spans="1:4" ht="13.5" thickTop="1" x14ac:dyDescent="0.2">
      <c r="A45" s="44"/>
      <c r="B45" s="8" t="s">
        <v>43</v>
      </c>
      <c r="C45" s="24">
        <f>SUM(($C$15*12)*D45)</f>
        <v>18540</v>
      </c>
      <c r="D45" s="13">
        <v>1.03</v>
      </c>
    </row>
    <row r="46" spans="1:4" x14ac:dyDescent="0.2">
      <c r="A46" s="44"/>
      <c r="B46" s="8" t="s">
        <v>44</v>
      </c>
      <c r="C46" s="24">
        <f t="shared" ref="C46:C47" si="1">SUM(($C$15*12)*D46)</f>
        <v>16020</v>
      </c>
      <c r="D46" s="13">
        <v>0.89</v>
      </c>
    </row>
    <row r="47" spans="1:4" x14ac:dyDescent="0.2">
      <c r="A47" s="44"/>
      <c r="B47" s="36" t="s">
        <v>45</v>
      </c>
      <c r="C47" s="37">
        <f t="shared" si="1"/>
        <v>9180</v>
      </c>
      <c r="D47" s="38">
        <v>0.51</v>
      </c>
    </row>
    <row r="48" spans="1:4" ht="18" thickBot="1" x14ac:dyDescent="0.35">
      <c r="A48" s="44"/>
      <c r="B48" s="28" t="s">
        <v>46</v>
      </c>
      <c r="C48" s="29" t="s">
        <v>47</v>
      </c>
      <c r="D48" s="30" t="s">
        <v>42</v>
      </c>
    </row>
    <row r="49" spans="1:4" ht="13.5" thickTop="1" x14ac:dyDescent="0.2">
      <c r="A49" s="44"/>
      <c r="B49" s="8" t="s">
        <v>43</v>
      </c>
      <c r="C49" s="24">
        <f>SUM((($C$15*12)*D49))+(($C$4*$C$5)*2080)</f>
        <v>49740</v>
      </c>
      <c r="D49" s="13">
        <v>1.03</v>
      </c>
    </row>
    <row r="50" spans="1:4" x14ac:dyDescent="0.2">
      <c r="A50" s="44"/>
      <c r="B50" s="8" t="s">
        <v>44</v>
      </c>
      <c r="C50" s="24">
        <f t="shared" ref="C50:C51" si="2">SUM((($C$15*12)*D50))+(($C$4*$C$5)*2080)</f>
        <v>47220</v>
      </c>
      <c r="D50" s="13">
        <v>0.89</v>
      </c>
    </row>
    <row r="51" spans="1:4" ht="13.5" thickBot="1" x14ac:dyDescent="0.25">
      <c r="A51" s="44"/>
      <c r="B51" s="14" t="s">
        <v>45</v>
      </c>
      <c r="C51" s="25">
        <f t="shared" si="2"/>
        <v>40380</v>
      </c>
      <c r="D51" s="15">
        <v>0.51</v>
      </c>
    </row>
    <row r="52" spans="1:4" x14ac:dyDescent="0.2">
      <c r="B52" s="45" t="s">
        <v>48</v>
      </c>
      <c r="C52" s="45"/>
    </row>
    <row r="53" spans="1:4" x14ac:dyDescent="0.2">
      <c r="B53" s="46"/>
      <c r="C53" s="46"/>
    </row>
    <row r="54" spans="1:4" ht="30.75" customHeight="1" x14ac:dyDescent="0.2">
      <c r="B54" s="53" t="s">
        <v>50</v>
      </c>
    </row>
    <row r="55" spans="1:4" x14ac:dyDescent="0.2">
      <c r="B55" s="1" t="s">
        <v>49</v>
      </c>
    </row>
  </sheetData>
  <mergeCells count="14">
    <mergeCell ref="A2:A20"/>
    <mergeCell ref="A21:A28"/>
    <mergeCell ref="A30:A41"/>
    <mergeCell ref="A43:A51"/>
    <mergeCell ref="B52:C53"/>
    <mergeCell ref="B21:C21"/>
    <mergeCell ref="B30:C30"/>
    <mergeCell ref="B34:C34"/>
    <mergeCell ref="B38:C38"/>
    <mergeCell ref="B1:C1"/>
    <mergeCell ref="B6:C6"/>
    <mergeCell ref="B9:C9"/>
    <mergeCell ref="B12:C12"/>
    <mergeCell ref="B17:C17"/>
  </mergeCells>
  <conditionalFormatting sqref="C31:C33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{69F59150-8FD4-410C-9BDF-31C99293CD41}</x14:id>
        </ext>
      </extLst>
    </cfRule>
  </conditionalFormatting>
  <conditionalFormatting sqref="C35:C3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{86287FCF-44AF-4C5C-A3E6-F22D51B1B96A}</x14:id>
        </ext>
      </extLst>
    </cfRule>
  </conditionalFormatting>
  <conditionalFormatting sqref="C39:C41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{384E5A9F-2CF4-45A3-B06A-82FB72DEBA29}</x14:id>
        </ext>
      </extLst>
    </cfRule>
  </conditionalFormatting>
  <conditionalFormatting sqref="C26:C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{E23111AC-EF3C-491D-AC81-93DF18705DD0}</x14:id>
        </ext>
      </extLst>
    </cfRule>
  </conditionalFormatting>
  <pageMargins left="0.7" right="0.7" top="0.75" bottom="0.75" header="0.3" footer="0.3"/>
  <pageSetup orientation="portrait" r:id="rId1"/>
  <headerFooter>
    <oddHeader>&amp;C&amp;20GPS Fleet Solutions</oddHeader>
    <oddFooter>&amp;CCopyright 2011. Iler Group, Inc.  All rights reserved.</oddFooter>
  </headerFooter>
  <rowBreaks count="1" manualBreakCount="1">
    <brk id="41" max="16383" man="1"/>
  </row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F59150-8FD4-410C-9BDF-31C99293CD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C31:C33</xm:sqref>
        </x14:conditionalFormatting>
        <x14:conditionalFormatting xmlns:xm="http://schemas.microsoft.com/office/excel/2006/main">
          <x14:cfRule type="dataBar" id="{86287FCF-44AF-4C5C-A3E6-F22D51B1B9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C35:C37</xm:sqref>
        </x14:conditionalFormatting>
        <x14:conditionalFormatting xmlns:xm="http://schemas.microsoft.com/office/excel/2006/main">
          <x14:cfRule type="dataBar" id="{384E5A9F-2CF4-45A3-B06A-82FB72DEBA2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C39:C41</xm:sqref>
        </x14:conditionalFormatting>
        <x14:conditionalFormatting xmlns:xm="http://schemas.microsoft.com/office/excel/2006/main">
          <x14:cfRule type="dataBar" id="{E23111AC-EF3C-491D-AC81-93DF18705DD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C26:C28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2562A2074C88479A1E5C1133BE268A" ma:contentTypeVersion="9" ma:contentTypeDescription="Create a new document." ma:contentTypeScope="" ma:versionID="9330a097b64c707bbdf11ffc05521278">
  <xsd:schema xmlns:xsd="http://www.w3.org/2001/XMLSchema" xmlns:xs="http://www.w3.org/2001/XMLSchema" xmlns:p="http://schemas.microsoft.com/office/2006/metadata/properties" xmlns:ns2="cf76b2c4-b3e1-4a39-ab8b-8725f7b601b1" targetNamespace="http://schemas.microsoft.com/office/2006/metadata/properties" ma:root="true" ma:fieldsID="bc4ece1a588fafa31f1237ceba6c3a9d" ns2:_="">
    <xsd:import namespace="cf76b2c4-b3e1-4a39-ab8b-8725f7b601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6b2c4-b3e1-4a39-ab8b-8725f7b6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104FB1F-4D06-4804-8E99-89A1A42C78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39B36-597E-4159-AFBF-D6878BA5E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6b2c4-b3e1-4a39-ab8b-8725f7b60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0B2A6A-66A3-48F4-9BBA-9AD1D7518D1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Live</vt:lpstr>
      <vt:lpstr>Passive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 Iler</dc:creator>
  <cp:keywords/>
  <dc:description/>
  <cp:lastModifiedBy>ERON ILER</cp:lastModifiedBy>
  <cp:revision/>
  <dcterms:created xsi:type="dcterms:W3CDTF">2011-06-14T13:36:14Z</dcterms:created>
  <dcterms:modified xsi:type="dcterms:W3CDTF">2022-12-15T15:00:57Z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0x010100252562A2074C88479A1E5C1133BE268A</vt:lpwstr>
  </property>
</Properties>
</file>